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2\"/>
    </mc:Choice>
  </mc:AlternateContent>
  <xr:revisionPtr revIDLastSave="0" documentId="13_ncr:1_{5E388479-6167-4B62-AAA0-0E91E4628389}" xr6:coauthVersionLast="47" xr6:coauthVersionMax="47" xr10:uidLastSave="{00000000-0000-0000-0000-000000000000}"/>
  <bookViews>
    <workbookView xWindow="0" yWindow="2064" windowWidth="17640" windowHeight="11280" tabRatio="796" firstSheet="7" activeTab="10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3-02-01(1)" sheetId="6" r:id="rId6"/>
    <sheet name="ОСР 553-09-01(1)" sheetId="7" r:id="rId7"/>
    <sheet name="ОСР 553-12-01(1)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0" i="1" l="1"/>
  <c r="C36" i="1"/>
  <c r="I38" i="1"/>
  <c r="I37" i="1"/>
  <c r="I36" i="1"/>
  <c r="I35" i="1"/>
  <c r="I34" i="1"/>
  <c r="G70" i="2"/>
  <c r="G71" i="2" s="1"/>
  <c r="G73" i="2" s="1"/>
  <c r="G74" i="2" s="1"/>
  <c r="G75" i="2" s="1"/>
  <c r="F70" i="2"/>
  <c r="F71" i="2" s="1"/>
  <c r="F73" i="2" s="1"/>
  <c r="F74" i="2" s="1"/>
  <c r="F75" i="2" s="1"/>
  <c r="G69" i="2"/>
  <c r="F69" i="2"/>
  <c r="E69" i="2"/>
  <c r="E70" i="2" s="1"/>
  <c r="E71" i="2" s="1"/>
  <c r="E73" i="2" s="1"/>
  <c r="E74" i="2" s="1"/>
  <c r="E75" i="2" s="1"/>
  <c r="D69" i="2"/>
  <c r="H69" i="2" s="1"/>
  <c r="G61" i="2"/>
  <c r="F61" i="2"/>
  <c r="E61" i="2"/>
  <c r="D61" i="2"/>
  <c r="H61" i="2" s="1"/>
  <c r="H60" i="2"/>
  <c r="G43" i="2"/>
  <c r="H43" i="2" s="1"/>
  <c r="F43" i="2"/>
  <c r="E43" i="2"/>
  <c r="D43" i="2"/>
  <c r="H42" i="2"/>
  <c r="G40" i="2"/>
  <c r="F40" i="2"/>
  <c r="E40" i="2"/>
  <c r="H40" i="2" s="1"/>
  <c r="D40" i="2"/>
  <c r="H39" i="2"/>
  <c r="H37" i="2"/>
  <c r="G37" i="2"/>
  <c r="F37" i="2"/>
  <c r="E37" i="2"/>
  <c r="D37" i="2"/>
  <c r="H36" i="2"/>
  <c r="G34" i="2"/>
  <c r="F34" i="2"/>
  <c r="E34" i="2"/>
  <c r="D34" i="2"/>
  <c r="H34" i="2" s="1"/>
  <c r="H33" i="2"/>
  <c r="G31" i="2"/>
  <c r="H31" i="2" s="1"/>
  <c r="F31" i="2"/>
  <c r="E31" i="2"/>
  <c r="D31" i="2"/>
  <c r="H30" i="2"/>
  <c r="G23" i="2"/>
  <c r="F23" i="2"/>
  <c r="E23" i="2"/>
  <c r="H23" i="2" s="1"/>
  <c r="D23" i="2"/>
  <c r="H22" i="2"/>
  <c r="C35" i="1" l="1"/>
  <c r="C37" i="1"/>
  <c r="C38" i="1" s="1"/>
  <c r="C31" i="1"/>
  <c r="C32" i="1"/>
  <c r="C39" i="1"/>
  <c r="D70" i="2"/>
  <c r="C40" i="1" l="1"/>
  <c r="E40" i="1" s="1"/>
  <c r="C42" i="1"/>
  <c r="D71" i="2"/>
  <c r="H70" i="2"/>
  <c r="E42" i="1" l="1"/>
  <c r="D73" i="2"/>
  <c r="H71" i="2"/>
  <c r="D74" i="2" l="1"/>
  <c r="H73" i="2"/>
  <c r="D75" i="2" l="1"/>
  <c r="H75" i="2" s="1"/>
  <c r="H74" i="2"/>
  <c r="E32" i="1" l="1"/>
</calcChain>
</file>

<file path=xl/sharedStrings.xml><?xml version="1.0" encoding="utf-8"?>
<sst xmlns="http://schemas.openxmlformats.org/spreadsheetml/2006/main" count="285" uniqueCount="134">
  <si>
    <t>СВОДКА ЗАТРАТ</t>
  </si>
  <si>
    <t>P_0362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</si>
  <si>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</si>
  <si>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</si>
  <si>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</si>
  <si>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</si>
  <si>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</si>
  <si>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</si>
  <si>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</si>
  <si>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</si>
  <si>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</si>
  <si>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</si>
  <si>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</si>
  <si>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</si>
  <si>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</si>
  <si>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</si>
  <si>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</si>
  <si>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</si>
  <si>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</si>
  <si>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</si>
  <si>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</si>
  <si>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</si>
  <si>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</si>
  <si>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</si>
  <si>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</si>
  <si>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</si>
  <si>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</si>
  <si>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</si>
  <si>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</si>
  <si>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</si>
  <si>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</si>
  <si>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</si>
  <si>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</si>
  <si>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</si>
  <si>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</si>
  <si>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</si>
  <si>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</si>
  <si>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</si>
  <si>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</si>
  <si>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</si>
  <si>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</si>
  <si>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</si>
  <si>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</si>
  <si>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</si>
  <si>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</si>
  <si>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</si>
  <si>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</si>
  <si>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</si>
  <si>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</si>
  <si>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</si>
  <si>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</si>
  <si>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</si>
  <si>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</si>
  <si>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</si>
  <si>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</si>
  <si>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ОСР-553-09-01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</si>
  <si>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</si>
  <si>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</si>
  <si>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</si>
  <si>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</si>
  <si>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</si>
  <si>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</si>
  <si>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</si>
  <si>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</si>
  <si>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</si>
  <si>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</si>
  <si>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</si>
  <si>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</si>
  <si>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</si>
  <si>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</si>
  <si>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</si>
  <si>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</si>
  <si>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</si>
  <si>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</si>
  <si>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</si>
  <si>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</si>
  <si>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</si>
  <si>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</si>
  <si>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</si>
  <si>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</si>
  <si>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</si>
  <si>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</si>
  <si>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</si>
  <si>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</si>
  <si>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</si>
  <si>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</si>
  <si>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</si>
  <si>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</si>
  <si>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</si>
  <si>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</si>
  <si>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</si>
  <si>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</si>
  <si>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КТП СОК 355/100 кВА с заменой КТП Красноярский район Самарская область</t>
  </si>
  <si>
    <t>ЛС-553-02</t>
  </si>
  <si>
    <t>ЛС-553-09-02</t>
  </si>
  <si>
    <t>ПНР Замена КТП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</si>
  <si>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</si>
  <si>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</si>
  <si>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</si>
  <si>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</si>
  <si>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</si>
  <si>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</si>
  <si>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</si>
  <si>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</si>
  <si>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</si>
  <si>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</si>
  <si>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</si>
  <si>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</si>
  <si>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</si>
  <si>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км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</si>
  <si>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</si>
  <si>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шт</t>
  </si>
  <si>
    <t>Комплектная однотрансформаторная подстанция мощностью 100кВА,напряжением 6/0,4кВ, исполнение В-В-В</t>
  </si>
  <si>
    <t>6/0,4</t>
  </si>
  <si>
    <t>Светильник ДКУ-50W IP65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</si>
  <si>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</si>
  <si>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</si>
  <si>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</si>
  <si>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</si>
  <si>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</si>
  <si>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</si>
  <si>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</si>
  <si>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</si>
  <si>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</si>
  <si>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</si>
  <si>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</si>
  <si>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</si>
  <si>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</si>
  <si>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</si>
  <si>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</si>
  <si>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</si>
  <si>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</si>
  <si>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Исх.№313 от 17.05.2024г. "ВЭМ" п.1</t>
  </si>
  <si>
    <t>Реконструкция ВЛ-0,4кВ от КТП Аб 1411/100 кВА с заменой КТП 10/0,4/100 кВА Хворостянский район Самарская область (1,6км, установка приборов учета 15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</si>
</sst>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  <numFmt numFmtId="175" formatCode="0.0000"/>
  </numFmts>
  <fonts count="15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Arial"/>
      <family val="2"/>
    </font>
    <font>
      <sz val="16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8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0" fontId="14" fillId="0" borderId="0" xfId="4" applyFont="1" applyAlignment="1">
      <alignment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center" vertical="center" wrapText="1"/>
    </xf>
    <xf numFmtId="172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12" fillId="0" borderId="0" xfId="4" applyNumberFormat="1" applyFont="1" applyAlignment="1">
      <alignment vertical="center"/>
    </xf>
    <xf numFmtId="173" fontId="12" fillId="0" borderId="0" xfId="4" applyNumberFormat="1" applyFont="1" applyAlignment="1">
      <alignment vertical="center"/>
    </xf>
    <xf numFmtId="167" fontId="12" fillId="0" borderId="0" xfId="4" applyNumberFormat="1" applyFont="1" applyAlignment="1">
      <alignment vertical="center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5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3C0EC52-7268-B045-81B1-0EA9B771EA3E}"/>
    <cellStyle name="Обычный" xfId="0" builtinId="0"/>
    <cellStyle name="Обычный 2" xfId="4" xr:uid="{37A47612-C20A-B744-B0B8-F5CCA392F17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B27" sqref="B27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5546875" customWidth="1"/>
    <col min="9" max="9" width="14.664062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74" t="s">
        <v>0</v>
      </c>
      <c r="B12" s="74"/>
      <c r="C12" s="7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77" t="s">
        <v>1</v>
      </c>
      <c r="B16" s="77"/>
      <c r="C16" s="77"/>
    </row>
    <row r="17" spans="1:9" ht="15.75" customHeight="1" x14ac:dyDescent="0.3">
      <c r="A17" s="76" t="s">
        <v>2</v>
      </c>
      <c r="B17" s="76"/>
      <c r="C17" s="76"/>
    </row>
    <row r="18" spans="1:9" ht="15.75" customHeight="1" x14ac:dyDescent="0.3">
      <c r="A18" s="1"/>
      <c r="B18" s="1"/>
      <c r="C18" s="1"/>
    </row>
    <row r="19" spans="1:9" ht="72" customHeight="1" x14ac:dyDescent="0.3">
      <c r="A19" s="75" t="s">
        <v>133</v>
      </c>
      <c r="B19" s="75"/>
      <c r="C19" s="75"/>
    </row>
    <row r="20" spans="1:9" ht="15.75" customHeight="1" x14ac:dyDescent="0.3">
      <c r="A20" s="76" t="s">
        <v>3</v>
      </c>
      <c r="B20" s="76"/>
      <c r="C20" s="7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115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71" t="s">
        <v>116</v>
      </c>
      <c r="B25" s="72"/>
      <c r="C25" s="7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117</v>
      </c>
      <c r="C26" s="41"/>
      <c r="D26" s="38"/>
      <c r="E26" s="38"/>
      <c r="F26" s="38"/>
      <c r="G26" s="39"/>
      <c r="H26" s="39" t="s">
        <v>118</v>
      </c>
      <c r="I26" s="39"/>
    </row>
    <row r="27" spans="1:9" ht="15.75" customHeight="1" x14ac:dyDescent="0.3">
      <c r="A27" s="42" t="s">
        <v>6</v>
      </c>
      <c r="B27" s="40" t="s">
        <v>119</v>
      </c>
      <c r="C27" s="43">
        <v>0</v>
      </c>
      <c r="D27" s="38"/>
      <c r="E27" s="44"/>
      <c r="F27" s="44"/>
      <c r="G27" s="45" t="s">
        <v>120</v>
      </c>
      <c r="H27" s="46" t="s">
        <v>121</v>
      </c>
      <c r="I27" s="46" t="s">
        <v>122</v>
      </c>
    </row>
    <row r="28" spans="1:9" ht="15.75" customHeight="1" x14ac:dyDescent="0.3">
      <c r="A28" s="42" t="s">
        <v>7</v>
      </c>
      <c r="B28" s="40" t="s">
        <v>123</v>
      </c>
      <c r="C28" s="43">
        <v>0</v>
      </c>
      <c r="D28" s="38"/>
      <c r="E28" s="44"/>
      <c r="F28" s="44"/>
      <c r="G28" s="47">
        <v>2019</v>
      </c>
      <c r="H28" s="48">
        <v>106.826398641827</v>
      </c>
      <c r="I28" s="49"/>
    </row>
    <row r="29" spans="1:9" ht="15.75" customHeight="1" x14ac:dyDescent="0.3">
      <c r="A29" s="42" t="s">
        <v>8</v>
      </c>
      <c r="B29" s="40" t="s">
        <v>124</v>
      </c>
      <c r="C29" s="50">
        <v>535.59567000000004</v>
      </c>
      <c r="D29" s="38"/>
      <c r="E29" s="44"/>
      <c r="F29" s="44"/>
      <c r="G29" s="47">
        <v>2020</v>
      </c>
      <c r="H29" s="48">
        <v>105.56188522495653</v>
      </c>
      <c r="I29" s="49"/>
    </row>
    <row r="30" spans="1:9" ht="15.75" customHeight="1" x14ac:dyDescent="0.3">
      <c r="A30" s="37">
        <v>2</v>
      </c>
      <c r="B30" s="40" t="s">
        <v>9</v>
      </c>
      <c r="C30" s="50">
        <f>C27+C28+C29</f>
        <v>535.59567000000004</v>
      </c>
      <c r="D30" s="69"/>
      <c r="E30" s="51"/>
      <c r="F30" s="52"/>
      <c r="G30" s="47">
        <v>2021</v>
      </c>
      <c r="H30" s="48">
        <v>104.9354</v>
      </c>
      <c r="I30" s="49"/>
    </row>
    <row r="31" spans="1:9" ht="15.75" customHeight="1" x14ac:dyDescent="0.3">
      <c r="A31" s="42" t="s">
        <v>10</v>
      </c>
      <c r="B31" s="40" t="s">
        <v>125</v>
      </c>
      <c r="C31" s="50">
        <f>C30-ROUND(C30/1.2,5)</f>
        <v>89.265940000000057</v>
      </c>
      <c r="D31" s="38"/>
      <c r="E31" s="51"/>
      <c r="F31" s="44"/>
      <c r="G31" s="47">
        <v>2022</v>
      </c>
      <c r="H31" s="48">
        <v>114.63142733059361</v>
      </c>
      <c r="I31" s="53"/>
    </row>
    <row r="32" spans="1:9" ht="15.6" x14ac:dyDescent="0.3">
      <c r="A32" s="37">
        <v>3</v>
      </c>
      <c r="B32" s="40" t="s">
        <v>126</v>
      </c>
      <c r="C32" s="54">
        <f>C30*I34</f>
        <v>556.5275978740317</v>
      </c>
      <c r="D32" s="62"/>
      <c r="E32" s="55">
        <f>D32-C32</f>
        <v>-556.5275978740317</v>
      </c>
      <c r="F32" s="56"/>
      <c r="G32" s="57">
        <v>2023</v>
      </c>
      <c r="H32" s="48">
        <v>109.09646626082731</v>
      </c>
      <c r="I32" s="53"/>
    </row>
    <row r="33" spans="1:9" ht="15.6" x14ac:dyDescent="0.3">
      <c r="A33" s="71" t="s">
        <v>127</v>
      </c>
      <c r="B33" s="72"/>
      <c r="C33" s="73"/>
      <c r="D33" s="38"/>
      <c r="E33" s="59"/>
      <c r="F33" s="60"/>
      <c r="G33" s="47">
        <v>2024</v>
      </c>
      <c r="H33" s="48">
        <v>109.11350326220534</v>
      </c>
      <c r="I33" s="53"/>
    </row>
    <row r="34" spans="1:9" ht="15.6" x14ac:dyDescent="0.3">
      <c r="A34" s="37">
        <v>1</v>
      </c>
      <c r="B34" s="40" t="s">
        <v>117</v>
      </c>
      <c r="C34" s="41"/>
      <c r="D34" s="38"/>
      <c r="E34" s="61"/>
      <c r="F34" s="62"/>
      <c r="G34" s="47">
        <v>2025</v>
      </c>
      <c r="H34" s="48">
        <v>107.81631706396419</v>
      </c>
      <c r="I34" s="63">
        <f>(H34+100)/200</f>
        <v>1.039081585319821</v>
      </c>
    </row>
    <row r="35" spans="1:9" ht="15.6" x14ac:dyDescent="0.3">
      <c r="A35" s="42" t="s">
        <v>6</v>
      </c>
      <c r="B35" s="40" t="s">
        <v>119</v>
      </c>
      <c r="C35" s="64">
        <f>ССР!D75+ССР!E75-C27</f>
        <v>5480.2272329363241</v>
      </c>
      <c r="D35" s="38"/>
      <c r="E35" s="61"/>
      <c r="F35" s="44"/>
      <c r="G35" s="47">
        <v>2026</v>
      </c>
      <c r="H35" s="48">
        <v>105.26289686896166</v>
      </c>
      <c r="I35" s="63">
        <f>(H35+100)/200*H34/100</f>
        <v>1.1065344785145874</v>
      </c>
    </row>
    <row r="36" spans="1:9" ht="15.6" x14ac:dyDescent="0.3">
      <c r="A36" s="42" t="s">
        <v>7</v>
      </c>
      <c r="B36" s="40" t="s">
        <v>123</v>
      </c>
      <c r="C36" s="64">
        <f>ССР!F75</f>
        <v>3772.2863130184323</v>
      </c>
      <c r="D36" s="38"/>
      <c r="E36" s="61"/>
      <c r="F36" s="44"/>
      <c r="G36" s="47">
        <v>2027</v>
      </c>
      <c r="H36" s="48">
        <v>104.42089798933949</v>
      </c>
      <c r="I36" s="63">
        <f>(H36+100)/200*H35/100*H34/100</f>
        <v>1.1599922999352297</v>
      </c>
    </row>
    <row r="37" spans="1:9" ht="15.6" x14ac:dyDescent="0.3">
      <c r="A37" s="42" t="s">
        <v>8</v>
      </c>
      <c r="B37" s="40" t="s">
        <v>124</v>
      </c>
      <c r="C37" s="64">
        <f>(ССР!G71)*1.2-C29</f>
        <v>408.88656605756648</v>
      </c>
      <c r="D37" s="38"/>
      <c r="E37" s="61"/>
      <c r="F37" s="44"/>
      <c r="G37" s="47">
        <v>2028</v>
      </c>
      <c r="H37" s="48">
        <v>104.42089798933949</v>
      </c>
      <c r="I37" s="63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4">
        <f>C35+C36+C37</f>
        <v>9661.400112012323</v>
      </c>
      <c r="D38" s="44"/>
      <c r="E38" s="55"/>
      <c r="F38" s="56"/>
      <c r="G38" s="47">
        <v>2029</v>
      </c>
      <c r="H38" s="48">
        <v>104.42089798933949</v>
      </c>
      <c r="I38" s="63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125</v>
      </c>
      <c r="C39" s="50">
        <f>C38-ROUND(C38/1.2,5)</f>
        <v>1610.2333520123229</v>
      </c>
      <c r="D39" s="38"/>
      <c r="E39" s="61"/>
      <c r="F39" s="44"/>
      <c r="G39" s="38"/>
      <c r="H39" s="38"/>
      <c r="I39" s="38"/>
    </row>
    <row r="40" spans="1:9" ht="15.6" x14ac:dyDescent="0.3">
      <c r="A40" s="37">
        <v>3</v>
      </c>
      <c r="B40" s="40" t="s">
        <v>126</v>
      </c>
      <c r="C40" s="65">
        <f>C38*I35</f>
        <v>10690.672334666333</v>
      </c>
      <c r="D40" s="38"/>
      <c r="E40" s="55">
        <f>D40-C40</f>
        <v>-10690.672334666333</v>
      </c>
      <c r="F40" s="56"/>
      <c r="G40" s="38"/>
      <c r="H40" s="38"/>
      <c r="I40" s="38"/>
    </row>
    <row r="41" spans="1:9" ht="15.6" x14ac:dyDescent="0.3">
      <c r="A41" s="37"/>
      <c r="B41" s="40"/>
      <c r="C41" s="64"/>
      <c r="D41" s="38"/>
      <c r="E41" s="58"/>
      <c r="F41" s="44"/>
      <c r="G41" s="38"/>
      <c r="H41" s="38"/>
      <c r="I41" s="38"/>
    </row>
    <row r="42" spans="1:9" ht="15.6" x14ac:dyDescent="0.3">
      <c r="A42" s="37"/>
      <c r="B42" s="40" t="s">
        <v>128</v>
      </c>
      <c r="C42" s="83">
        <f>C40+C32</f>
        <v>11247.199932540365</v>
      </c>
      <c r="D42" s="44"/>
      <c r="E42" s="55">
        <f>D42-C42</f>
        <v>-11247.199932540365</v>
      </c>
      <c r="F42" s="56"/>
      <c r="G42" s="38"/>
      <c r="H42" s="38"/>
      <c r="I42" s="66"/>
    </row>
    <row r="43" spans="1:9" ht="15.6" x14ac:dyDescent="0.3">
      <c r="A43" s="39"/>
      <c r="B43" s="39"/>
      <c r="C43" s="39"/>
      <c r="D43" s="70"/>
      <c r="E43" s="38"/>
      <c r="F43" s="62"/>
      <c r="G43" s="38"/>
      <c r="H43" s="38"/>
      <c r="I43" s="38"/>
    </row>
    <row r="44" spans="1:9" ht="15.6" x14ac:dyDescent="0.3">
      <c r="A44" s="67" t="s">
        <v>129</v>
      </c>
      <c r="B44" s="39"/>
      <c r="C44" s="39"/>
      <c r="D44" s="38"/>
      <c r="E44" s="68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77</v>
      </c>
      <c r="D13" s="19">
        <v>0</v>
      </c>
      <c r="E13" s="19">
        <v>0</v>
      </c>
      <c r="F13" s="19">
        <v>0</v>
      </c>
      <c r="G13" s="19">
        <v>257.95499999999998</v>
      </c>
      <c r="H13" s="19">
        <v>257.95499999999998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257.95499999999998</v>
      </c>
      <c r="H14" s="19">
        <v>257.95499999999998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tabSelected="1" workbookViewId="0"/>
  </sheetViews>
  <sheetFormatPr defaultColWidth="8.88671875" defaultRowHeight="14.4" x14ac:dyDescent="0.3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82" t="s">
        <v>100</v>
      </c>
      <c r="B1" s="82"/>
      <c r="C1" s="82"/>
      <c r="D1" s="82"/>
      <c r="E1" s="82"/>
      <c r="F1" s="82"/>
      <c r="G1" s="82"/>
      <c r="H1" s="82"/>
    </row>
    <row r="3" spans="1:8" ht="44.25" customHeight="1" x14ac:dyDescent="0.3">
      <c r="A3" s="6" t="s">
        <v>101</v>
      </c>
      <c r="B3" s="6" t="s">
        <v>102</v>
      </c>
      <c r="C3" s="6" t="s">
        <v>103</v>
      </c>
      <c r="D3" s="6" t="s">
        <v>104</v>
      </c>
      <c r="E3" s="6" t="s">
        <v>105</v>
      </c>
      <c r="F3" s="6" t="s">
        <v>106</v>
      </c>
      <c r="G3" s="6" t="s">
        <v>107</v>
      </c>
      <c r="H3" s="6" t="s">
        <v>108</v>
      </c>
    </row>
    <row r="4" spans="1:8" ht="39" customHeight="1" x14ac:dyDescent="0.3">
      <c r="A4" s="25" t="s">
        <v>130</v>
      </c>
      <c r="B4" s="26" t="s">
        <v>109</v>
      </c>
      <c r="C4" s="27">
        <v>1.6</v>
      </c>
      <c r="D4" s="27">
        <v>222.07854046447</v>
      </c>
      <c r="E4" s="26">
        <v>0.4</v>
      </c>
      <c r="F4" s="25" t="s">
        <v>130</v>
      </c>
      <c r="G4" s="27">
        <v>35.532566474314997</v>
      </c>
      <c r="H4" s="28" t="s">
        <v>131</v>
      </c>
    </row>
    <row r="5" spans="1:8" ht="39" hidden="1" customHeight="1" x14ac:dyDescent="0.3">
      <c r="A5" s="25" t="s">
        <v>110</v>
      </c>
      <c r="B5" s="26" t="s">
        <v>111</v>
      </c>
      <c r="C5" s="27">
        <v>3.6363636363635998</v>
      </c>
      <c r="D5" s="27">
        <v>50.013676575223002</v>
      </c>
      <c r="E5" s="26">
        <v>6</v>
      </c>
      <c r="F5" s="25" t="s">
        <v>110</v>
      </c>
      <c r="G5" s="27">
        <v>181.86791481898999</v>
      </c>
      <c r="H5" s="28"/>
    </row>
    <row r="6" spans="1:8" ht="39" customHeight="1" x14ac:dyDescent="0.3">
      <c r="A6" s="25" t="s">
        <v>112</v>
      </c>
      <c r="B6" s="26" t="s">
        <v>111</v>
      </c>
      <c r="C6" s="27">
        <v>1</v>
      </c>
      <c r="D6" s="27">
        <v>3052.010419532</v>
      </c>
      <c r="E6" s="26" t="s">
        <v>113</v>
      </c>
      <c r="F6" s="25" t="s">
        <v>112</v>
      </c>
      <c r="G6" s="27">
        <v>3052.010419532</v>
      </c>
      <c r="H6" s="28" t="s">
        <v>132</v>
      </c>
    </row>
    <row r="7" spans="1:8" ht="39" hidden="1" customHeight="1" x14ac:dyDescent="0.3">
      <c r="A7" s="25" t="s">
        <v>114</v>
      </c>
      <c r="B7" s="26" t="s">
        <v>111</v>
      </c>
      <c r="C7" s="27">
        <v>130.5</v>
      </c>
      <c r="D7" s="27">
        <v>4.8225376529421</v>
      </c>
      <c r="E7" s="26"/>
      <c r="F7" s="26"/>
      <c r="G7" s="27">
        <v>629.34116370894003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3" zoomScale="90" zoomScaleNormal="90" workbookViewId="0">
      <selection activeCell="B16" sqref="B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75" t="s">
        <v>133</v>
      </c>
      <c r="B13" s="75"/>
      <c r="C13" s="75"/>
      <c r="D13" s="75"/>
      <c r="E13" s="75"/>
      <c r="F13" s="75"/>
      <c r="G13" s="75"/>
      <c r="H13" s="7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78" t="s">
        <v>4</v>
      </c>
      <c r="B18" s="78" t="s">
        <v>13</v>
      </c>
      <c r="C18" s="78" t="s">
        <v>14</v>
      </c>
      <c r="D18" s="79" t="s">
        <v>15</v>
      </c>
      <c r="E18" s="80"/>
      <c r="F18" s="80"/>
      <c r="G18" s="80"/>
      <c r="H18" s="81"/>
    </row>
    <row r="19" spans="1:8" ht="94.5" customHeight="1" x14ac:dyDescent="0.3">
      <c r="A19" s="78"/>
      <c r="B19" s="78"/>
      <c r="C19" s="7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565.06270645145003</v>
      </c>
      <c r="E25" s="20">
        <v>35.093047911094999</v>
      </c>
      <c r="F25" s="20">
        <v>0</v>
      </c>
      <c r="G25" s="20">
        <v>0</v>
      </c>
      <c r="H25" s="20">
        <v>600.15575436255006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2066.25</v>
      </c>
      <c r="E27" s="20">
        <v>180.38</v>
      </c>
      <c r="F27" s="20">
        <v>0</v>
      </c>
      <c r="G27" s="20">
        <v>0</v>
      </c>
      <c r="H27" s="20">
        <v>2246.63</v>
      </c>
    </row>
    <row r="28" spans="1:8" x14ac:dyDescent="0.3">
      <c r="A28" s="6"/>
      <c r="B28" s="9"/>
      <c r="C28" s="9" t="s">
        <v>29</v>
      </c>
      <c r="D28" s="20">
        <v>4004.7283731769999</v>
      </c>
      <c r="E28" s="20">
        <v>219.36255907176999</v>
      </c>
      <c r="F28" s="20">
        <v>3052.011580112</v>
      </c>
      <c r="G28" s="20">
        <v>0</v>
      </c>
      <c r="H28" s="20">
        <v>7276.1025123606996</v>
      </c>
    </row>
    <row r="29" spans="1:8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3">
      <c r="A44" s="6"/>
      <c r="B44" s="9"/>
      <c r="C44" s="9" t="s">
        <v>40</v>
      </c>
      <c r="D44" s="20">
        <v>4004.7283731769999</v>
      </c>
      <c r="E44" s="20">
        <v>219.36255907176999</v>
      </c>
      <c r="F44" s="20">
        <v>3052.011580112</v>
      </c>
      <c r="G44" s="20">
        <v>0</v>
      </c>
      <c r="H44" s="20">
        <v>7276.1025123606996</v>
      </c>
    </row>
    <row r="45" spans="1:8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40.021230279447003</v>
      </c>
      <c r="E46" s="20">
        <v>0.78319588870056001</v>
      </c>
      <c r="F46" s="20">
        <v>0</v>
      </c>
      <c r="G46" s="20">
        <v>0</v>
      </c>
      <c r="H46" s="20">
        <v>40.804426168147998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51.65625</v>
      </c>
      <c r="E47" s="20">
        <v>4.5095000000000001</v>
      </c>
      <c r="F47" s="20">
        <v>0</v>
      </c>
      <c r="G47" s="20">
        <v>0</v>
      </c>
      <c r="H47" s="20">
        <v>56.165750000000003</v>
      </c>
    </row>
    <row r="48" spans="1:8" x14ac:dyDescent="0.3">
      <c r="A48" s="6"/>
      <c r="B48" s="9"/>
      <c r="C48" s="9" t="s">
        <v>45</v>
      </c>
      <c r="D48" s="20">
        <v>91.677480279446996</v>
      </c>
      <c r="E48" s="20">
        <v>5.2926958887006004</v>
      </c>
      <c r="F48" s="20">
        <v>0</v>
      </c>
      <c r="G48" s="20">
        <v>0</v>
      </c>
      <c r="H48" s="20">
        <v>96.970176168148001</v>
      </c>
    </row>
    <row r="49" spans="1:8" x14ac:dyDescent="0.3">
      <c r="A49" s="6"/>
      <c r="B49" s="9"/>
      <c r="C49" s="9" t="s">
        <v>46</v>
      </c>
      <c r="D49" s="20">
        <v>4096.4058534564001</v>
      </c>
      <c r="E49" s="20">
        <v>224.65525496046999</v>
      </c>
      <c r="F49" s="20">
        <v>3052.011580112</v>
      </c>
      <c r="G49" s="20">
        <v>0</v>
      </c>
      <c r="H49" s="20">
        <v>7373.0726885288996</v>
      </c>
    </row>
    <row r="50" spans="1:8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25</v>
      </c>
      <c r="D51" s="20">
        <v>0</v>
      </c>
      <c r="E51" s="20">
        <v>0</v>
      </c>
      <c r="F51" s="20">
        <v>0</v>
      </c>
      <c r="G51" s="20">
        <v>30.378488928456001</v>
      </c>
      <c r="H51" s="20">
        <v>30.378488928456001</v>
      </c>
    </row>
    <row r="52" spans="1:8" ht="31.2" x14ac:dyDescent="0.3">
      <c r="A52" s="6">
        <v>7</v>
      </c>
      <c r="B52" s="6" t="s">
        <v>49</v>
      </c>
      <c r="C52" s="7" t="s">
        <v>50</v>
      </c>
      <c r="D52" s="20">
        <v>106.91619277521001</v>
      </c>
      <c r="E52" s="20">
        <v>5.8635021544682999</v>
      </c>
      <c r="F52" s="20">
        <v>0</v>
      </c>
      <c r="G52" s="20">
        <v>0</v>
      </c>
      <c r="H52" s="20">
        <v>112.77969492968001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45.186737611699002</v>
      </c>
      <c r="H53" s="20">
        <v>45.186737611699002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11.357714774910001</v>
      </c>
      <c r="H54" s="20">
        <v>11.357714774910001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14.933555680694001</v>
      </c>
      <c r="H55" s="20">
        <v>14.933555680694001</v>
      </c>
    </row>
    <row r="56" spans="1:8" x14ac:dyDescent="0.3">
      <c r="A56" s="6">
        <v>11</v>
      </c>
      <c r="B56" s="6" t="s">
        <v>55</v>
      </c>
      <c r="C56" s="7" t="s">
        <v>26</v>
      </c>
      <c r="D56" s="20">
        <v>0</v>
      </c>
      <c r="E56" s="20">
        <v>0</v>
      </c>
      <c r="F56" s="20">
        <v>0</v>
      </c>
      <c r="G56" s="20">
        <v>69.477961458869004</v>
      </c>
      <c r="H56" s="20">
        <v>69.477961458869004</v>
      </c>
    </row>
    <row r="57" spans="1:8" x14ac:dyDescent="0.3">
      <c r="A57" s="6"/>
      <c r="B57" s="9"/>
      <c r="C57" s="9" t="s">
        <v>56</v>
      </c>
      <c r="D57" s="20">
        <v>106.91619277521001</v>
      </c>
      <c r="E57" s="20">
        <v>5.8635021544682999</v>
      </c>
      <c r="F57" s="20">
        <v>0</v>
      </c>
      <c r="G57" s="20">
        <v>171.33445845463001</v>
      </c>
      <c r="H57" s="20">
        <v>284.11415338430999</v>
      </c>
    </row>
    <row r="58" spans="1:8" x14ac:dyDescent="0.3">
      <c r="A58" s="6"/>
      <c r="B58" s="9"/>
      <c r="C58" s="9" t="s">
        <v>57</v>
      </c>
      <c r="D58" s="20">
        <v>4203.3220462316003</v>
      </c>
      <c r="E58" s="20">
        <v>230.51875711494</v>
      </c>
      <c r="F58" s="20">
        <v>3052.011580112</v>
      </c>
      <c r="G58" s="20">
        <v>171.33445845463001</v>
      </c>
      <c r="H58" s="20">
        <v>7657.1868419131997</v>
      </c>
    </row>
    <row r="59" spans="1:8" ht="31.5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x14ac:dyDescent="0.3">
      <c r="A61" s="6"/>
      <c r="B61" s="9"/>
      <c r="C61" s="9" t="s">
        <v>59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x14ac:dyDescent="0.3">
      <c r="A62" s="6"/>
      <c r="B62" s="9"/>
      <c r="C62" s="9" t="s">
        <v>60</v>
      </c>
      <c r="D62" s="20">
        <v>4203.3220462316003</v>
      </c>
      <c r="E62" s="20">
        <v>230.51875711494</v>
      </c>
      <c r="F62" s="20">
        <v>3052.011580112</v>
      </c>
      <c r="G62" s="20">
        <v>171.33445845463001</v>
      </c>
      <c r="H62" s="20">
        <v>7657.1868419131997</v>
      </c>
    </row>
    <row r="63" spans="1:8" ht="157.5" customHeight="1" x14ac:dyDescent="0.3">
      <c r="A63" s="6"/>
      <c r="B63" s="9"/>
      <c r="C63" s="9" t="s">
        <v>61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62</v>
      </c>
      <c r="C64" s="7" t="s">
        <v>63</v>
      </c>
      <c r="D64" s="20">
        <v>0</v>
      </c>
      <c r="E64" s="20">
        <v>0</v>
      </c>
      <c r="F64" s="20">
        <v>0</v>
      </c>
      <c r="G64" s="20">
        <v>334.85474547543998</v>
      </c>
      <c r="H64" s="20">
        <v>334.85474547543998</v>
      </c>
    </row>
    <row r="65" spans="1:8" x14ac:dyDescent="0.3">
      <c r="A65" s="6">
        <v>13</v>
      </c>
      <c r="B65" s="6" t="s">
        <v>76</v>
      </c>
      <c r="C65" s="7" t="s">
        <v>77</v>
      </c>
      <c r="D65" s="20">
        <v>0</v>
      </c>
      <c r="E65" s="20">
        <v>0</v>
      </c>
      <c r="F65" s="20">
        <v>0</v>
      </c>
      <c r="G65" s="20">
        <v>257.95499999999998</v>
      </c>
      <c r="H65" s="20">
        <v>257.95499999999998</v>
      </c>
    </row>
    <row r="66" spans="1:8" x14ac:dyDescent="0.3">
      <c r="A66" s="6"/>
      <c r="B66" s="9"/>
      <c r="C66" s="9" t="s">
        <v>75</v>
      </c>
      <c r="D66" s="20">
        <v>0</v>
      </c>
      <c r="E66" s="20">
        <v>0</v>
      </c>
      <c r="F66" s="20">
        <v>0</v>
      </c>
      <c r="G66" s="20">
        <v>592.80974547543997</v>
      </c>
      <c r="H66" s="20">
        <v>592.80974547543997</v>
      </c>
    </row>
    <row r="67" spans="1:8" x14ac:dyDescent="0.3">
      <c r="A67" s="6"/>
      <c r="B67" s="9"/>
      <c r="C67" s="9" t="s">
        <v>74</v>
      </c>
      <c r="D67" s="20">
        <v>4203.3220462316003</v>
      </c>
      <c r="E67" s="20">
        <v>230.51875711494</v>
      </c>
      <c r="F67" s="20">
        <v>3052.011580112</v>
      </c>
      <c r="G67" s="20">
        <v>764.14420393007003</v>
      </c>
      <c r="H67" s="20">
        <v>8249.9965873885994</v>
      </c>
    </row>
    <row r="68" spans="1:8" x14ac:dyDescent="0.3">
      <c r="A68" s="6"/>
      <c r="B68" s="9"/>
      <c r="C68" s="9" t="s">
        <v>73</v>
      </c>
      <c r="D68" s="20"/>
      <c r="E68" s="20"/>
      <c r="F68" s="20"/>
      <c r="G68" s="20"/>
      <c r="H68" s="20"/>
    </row>
    <row r="69" spans="1:8" ht="47.25" customHeight="1" x14ac:dyDescent="0.3">
      <c r="A69" s="6">
        <v>14</v>
      </c>
      <c r="B69" s="6" t="s">
        <v>72</v>
      </c>
      <c r="C69" s="7" t="s">
        <v>71</v>
      </c>
      <c r="D69" s="20">
        <f>D67 * 3%</f>
        <v>126.099661386948</v>
      </c>
      <c r="E69" s="20">
        <f>E67 * 3%</f>
        <v>6.9155627134481996</v>
      </c>
      <c r="F69" s="20">
        <f>F67 * 3%</f>
        <v>91.560347403359998</v>
      </c>
      <c r="G69" s="20">
        <f>G67 * 3%</f>
        <v>22.924326117902101</v>
      </c>
      <c r="H69" s="20">
        <f>SUM(D69:G69)</f>
        <v>247.49989762165831</v>
      </c>
    </row>
    <row r="70" spans="1:8" x14ac:dyDescent="0.3">
      <c r="A70" s="6"/>
      <c r="B70" s="9"/>
      <c r="C70" s="9" t="s">
        <v>70</v>
      </c>
      <c r="D70" s="20">
        <f>D69</f>
        <v>126.099661386948</v>
      </c>
      <c r="E70" s="20">
        <f>E69</f>
        <v>6.9155627134481996</v>
      </c>
      <c r="F70" s="20">
        <f>F69</f>
        <v>91.560347403359998</v>
      </c>
      <c r="G70" s="20">
        <f>G69</f>
        <v>22.924326117902101</v>
      </c>
      <c r="H70" s="20">
        <f>SUM(D70:G70)</f>
        <v>247.49989762165831</v>
      </c>
    </row>
    <row r="71" spans="1:8" x14ac:dyDescent="0.3">
      <c r="A71" s="6"/>
      <c r="B71" s="9"/>
      <c r="C71" s="9" t="s">
        <v>69</v>
      </c>
      <c r="D71" s="20">
        <f>D70 + D67</f>
        <v>4329.4217076185487</v>
      </c>
      <c r="E71" s="20">
        <f>E70 + E67</f>
        <v>237.4343198283882</v>
      </c>
      <c r="F71" s="20">
        <f>F70 + F67</f>
        <v>3143.5719275153601</v>
      </c>
      <c r="G71" s="20">
        <f>G70 + G67</f>
        <v>787.0685300479721</v>
      </c>
      <c r="H71" s="20">
        <f>SUM(D71:G71)</f>
        <v>8497.4964850102697</v>
      </c>
    </row>
    <row r="72" spans="1:8" x14ac:dyDescent="0.3">
      <c r="A72" s="6"/>
      <c r="B72" s="9"/>
      <c r="C72" s="9" t="s">
        <v>68</v>
      </c>
      <c r="D72" s="20"/>
      <c r="E72" s="20"/>
      <c r="F72" s="20"/>
      <c r="G72" s="20"/>
      <c r="H72" s="20"/>
    </row>
    <row r="73" spans="1:8" x14ac:dyDescent="0.3">
      <c r="A73" s="6">
        <v>15</v>
      </c>
      <c r="B73" s="6" t="s">
        <v>67</v>
      </c>
      <c r="C73" s="7" t="s">
        <v>66</v>
      </c>
      <c r="D73" s="20">
        <f>D71 * 20%</f>
        <v>865.88434152370974</v>
      </c>
      <c r="E73" s="20">
        <f>E71 * 20%</f>
        <v>47.486863965677642</v>
      </c>
      <c r="F73" s="20">
        <f>F71 * 20%</f>
        <v>628.71438550307209</v>
      </c>
      <c r="G73" s="20">
        <f>G71 * 20%</f>
        <v>157.41370600959442</v>
      </c>
      <c r="H73" s="20">
        <f>SUM(D73:G73)</f>
        <v>1699.4992970020539</v>
      </c>
    </row>
    <row r="74" spans="1:8" x14ac:dyDescent="0.3">
      <c r="A74" s="6"/>
      <c r="B74" s="9"/>
      <c r="C74" s="9" t="s">
        <v>65</v>
      </c>
      <c r="D74" s="20">
        <f>D73</f>
        <v>865.88434152370974</v>
      </c>
      <c r="E74" s="20">
        <f>E73</f>
        <v>47.486863965677642</v>
      </c>
      <c r="F74" s="20">
        <f>F73</f>
        <v>628.71438550307209</v>
      </c>
      <c r="G74" s="20">
        <f>G73</f>
        <v>157.41370600959442</v>
      </c>
      <c r="H74" s="20">
        <f>SUM(D74:G74)</f>
        <v>1699.4992970020539</v>
      </c>
    </row>
    <row r="75" spans="1:8" x14ac:dyDescent="0.3">
      <c r="A75" s="6"/>
      <c r="B75" s="9"/>
      <c r="C75" s="9" t="s">
        <v>64</v>
      </c>
      <c r="D75" s="20">
        <f>D74 + D71</f>
        <v>5195.3060491422584</v>
      </c>
      <c r="E75" s="20">
        <f>E74 + E71</f>
        <v>284.92118379406583</v>
      </c>
      <c r="F75" s="20">
        <f>F74 + F71</f>
        <v>3772.2863130184323</v>
      </c>
      <c r="G75" s="20">
        <f>G74 + G71</f>
        <v>944.48223605756652</v>
      </c>
      <c r="H75" s="20">
        <f>SUM(D75:G75)</f>
        <v>10196.995782012324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25</v>
      </c>
      <c r="D13" s="19">
        <v>565.06270645145003</v>
      </c>
      <c r="E13" s="19">
        <v>35.093047911094999</v>
      </c>
      <c r="F13" s="19">
        <v>0</v>
      </c>
      <c r="G13" s="19">
        <v>0</v>
      </c>
      <c r="H13" s="19">
        <v>600.15575436255006</v>
      </c>
      <c r="J13" s="5"/>
    </row>
    <row r="14" spans="1:14" x14ac:dyDescent="0.3">
      <c r="A14" s="6"/>
      <c r="B14" s="9"/>
      <c r="C14" s="9" t="s">
        <v>85</v>
      </c>
      <c r="D14" s="19">
        <v>565.06270645145003</v>
      </c>
      <c r="E14" s="19">
        <v>35.093047911094999</v>
      </c>
      <c r="F14" s="19">
        <v>0</v>
      </c>
      <c r="G14" s="19">
        <v>0</v>
      </c>
      <c r="H14" s="19">
        <v>600.15575436255006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30.378488928456001</v>
      </c>
      <c r="H13" s="19">
        <v>30.378488928456001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30.378488928456001</v>
      </c>
      <c r="H14" s="19">
        <v>30.378488928456001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44.059834930977999</v>
      </c>
      <c r="H13" s="19">
        <v>44.059834930977999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44.059834930977999</v>
      </c>
      <c r="H14" s="19">
        <v>44.059834930977999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26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x14ac:dyDescent="0.3">
      <c r="A14" s="6"/>
      <c r="B14" s="9"/>
      <c r="C14" s="9" t="s">
        <v>85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75" t="s">
        <v>133</v>
      </c>
      <c r="D2" s="75"/>
      <c r="E2" s="75"/>
      <c r="F2" s="75"/>
      <c r="G2" s="75"/>
      <c r="H2" s="7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8" t="s">
        <v>4</v>
      </c>
      <c r="B10" s="78" t="s">
        <v>13</v>
      </c>
      <c r="C10" s="78" t="s">
        <v>83</v>
      </c>
      <c r="D10" s="79" t="s">
        <v>15</v>
      </c>
      <c r="E10" s="80"/>
      <c r="F10" s="80"/>
      <c r="G10" s="80"/>
      <c r="H10" s="81"/>
      <c r="J10" s="5"/>
    </row>
    <row r="11" spans="1:14" ht="59.25" customHeight="1" x14ac:dyDescent="0.3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2066.25</v>
      </c>
      <c r="E13" s="19">
        <v>180.38</v>
      </c>
      <c r="F13" s="19">
        <v>0</v>
      </c>
      <c r="G13" s="19">
        <v>0</v>
      </c>
      <c r="H13" s="19">
        <v>2246.63</v>
      </c>
      <c r="J13" s="5"/>
    </row>
    <row r="14" spans="1:14" x14ac:dyDescent="0.3">
      <c r="A14" s="6"/>
      <c r="B14" s="9"/>
      <c r="C14" s="9" t="s">
        <v>85</v>
      </c>
      <c r="D14" s="19">
        <v>2066.25</v>
      </c>
      <c r="E14" s="19">
        <v>180.38</v>
      </c>
      <c r="F14" s="19">
        <v>0</v>
      </c>
      <c r="G14" s="19">
        <v>0</v>
      </c>
      <c r="H14" s="19">
        <v>2246.63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553-02-01(1)</vt:lpstr>
      <vt:lpstr>ОСР 553-09-01(1)</vt:lpstr>
      <vt:lpstr>ОСР 553-12-01(1)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2025-11-12T08:52:57Z</dcterms:modified>
</cp:coreProperties>
</file>